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1"/>
  </bookViews>
  <sheets>
    <sheet name="Explications" sheetId="1" r:id="rId1"/>
    <sheet name="Calcul P1P2" sheetId="2" r:id="rId2"/>
  </sheets>
  <externalReferences>
    <externalReference r:id="rId5"/>
  </externalReferences>
  <definedNames>
    <definedName name="année">'[1]Classeur1'!$A$3</definedName>
    <definedName name="_xlnm.Print_Area" localSheetId="1">'Calcul P1P2'!$A$1:$M$37</definedName>
  </definedNames>
  <calcPr fullCalcOnLoad="1"/>
</workbook>
</file>

<file path=xl/comments2.xml><?xml version="1.0" encoding="utf-8"?>
<comments xmlns="http://schemas.openxmlformats.org/spreadsheetml/2006/main">
  <authors>
    <author>Fran?ois Verlaeken</author>
  </authors>
  <commentList>
    <comment ref="A14" authorId="0">
      <text>
        <r>
          <rPr>
            <b/>
            <sz val="8"/>
            <rFont val="Tahoma"/>
            <family val="0"/>
          </rPr>
          <t>Nombre d'élèves pondéré</t>
        </r>
      </text>
    </comment>
    <comment ref="A15" authorId="0">
      <text>
        <r>
          <rPr>
            <b/>
            <sz val="8"/>
            <rFont val="Tahoma"/>
            <family val="0"/>
          </rPr>
          <t>Capital-périodes brut</t>
        </r>
      </text>
    </comment>
    <comment ref="A16" authorId="0">
      <text>
        <r>
          <rPr>
            <b/>
            <sz val="8"/>
            <rFont val="Tahoma"/>
            <family val="0"/>
          </rPr>
          <t>Attention : Implantations D+ et petites implantations exemptées</t>
        </r>
      </text>
    </comment>
    <comment ref="A19" authorId="0">
      <text>
        <r>
          <rPr>
            <b/>
            <sz val="8"/>
            <rFont val="Tahoma"/>
            <family val="0"/>
          </rPr>
          <t>Nombre de classes maximum sur capital-périodes élèves</t>
        </r>
      </text>
    </comment>
    <comment ref="A21" authorId="0">
      <text>
        <r>
          <rPr>
            <b/>
            <sz val="8"/>
            <rFont val="Tahoma"/>
            <family val="0"/>
          </rPr>
          <t>temps-pleins ou mi-temps d'adaptation</t>
        </r>
      </text>
    </comment>
    <comment ref="A23" authorId="0">
      <text>
        <r>
          <rPr>
            <b/>
            <sz val="8"/>
            <rFont val="Tahoma"/>
            <family val="0"/>
          </rPr>
          <t>Reliquat par implantation</t>
        </r>
      </text>
    </comment>
    <comment ref="A25" authorId="0">
      <text>
        <r>
          <rPr>
            <b/>
            <sz val="8"/>
            <rFont val="Tahoma"/>
            <family val="0"/>
          </rPr>
          <t>Reliquat sur l'école</t>
        </r>
      </text>
    </comment>
    <comment ref="A29" authorId="0">
      <text>
        <r>
          <rPr>
            <b/>
            <sz val="8"/>
            <rFont val="Tahoma"/>
            <family val="0"/>
          </rPr>
          <t>Capital-périodes NET</t>
        </r>
      </text>
    </comment>
    <comment ref="A34" authorId="0">
      <text>
        <r>
          <rPr>
            <b/>
            <sz val="8"/>
            <rFont val="Tahoma"/>
            <family val="0"/>
          </rPr>
          <t>périodes de complément P1-P2 en 05/06,
à partir du 1/10/05,
sauf petites implantations</t>
        </r>
      </text>
    </comment>
    <comment ref="K4" authorId="0">
      <text>
        <r>
          <rPr>
            <b/>
            <sz val="8"/>
            <rFont val="Tahoma"/>
            <family val="0"/>
          </rPr>
          <t>Pourcentage de zone</t>
        </r>
      </text>
    </comment>
    <comment ref="A5" authorId="0">
      <text>
        <r>
          <rPr>
            <b/>
            <sz val="8"/>
            <rFont val="Tahoma"/>
            <family val="0"/>
          </rPr>
          <t>noter 1 si 
- ED
- et Classe 1 à 3</t>
        </r>
      </text>
    </comment>
    <comment ref="A7" authorId="0">
      <text>
        <r>
          <rPr>
            <b/>
            <sz val="8"/>
            <rFont val="Tahoma"/>
            <family val="0"/>
          </rPr>
          <t>Si aucune cellule de la ligne n'est complétée, c'est le nombre maximum de classes possibles qui est utilisé</t>
        </r>
      </text>
    </comment>
    <comment ref="A26" authorId="0">
      <text>
        <r>
          <rPr>
            <sz val="8"/>
            <rFont val="Tahoma"/>
            <family val="2"/>
          </rPr>
          <t>lorsqu'une école comprend une ou plusieurs implantations à comptage séparé, les reliquats sont additionnées et le résultat est divisé par 12. Le quotient entier reste dans l'école et/ou ses implantations. Le reste de la division constitue le reliquat transférable.
S'il y a 12 périodes qui restent dans l'école, il faut les répartir entre les implantations pour le calcul P1P2 puisqu'elles font partie de l'encadrement disponible</t>
        </r>
      </text>
    </comment>
    <comment ref="A36" authorId="0">
      <text>
        <r>
          <rPr>
            <sz val="8"/>
            <rFont val="Tahoma"/>
            <family val="2"/>
          </rPr>
          <t>06/07 : Si le ratio est inférieur à l'encadrement à réserver, le PO peut limiter l'encadrement P1P2 au ratio.</t>
        </r>
      </text>
    </comment>
  </commentList>
</comments>
</file>

<file path=xl/sharedStrings.xml><?xml version="1.0" encoding="utf-8"?>
<sst xmlns="http://schemas.openxmlformats.org/spreadsheetml/2006/main" count="104" uniqueCount="102">
  <si>
    <t xml:space="preserve">Nombre d'élèves CP </t>
  </si>
  <si>
    <t>CP Eléves</t>
  </si>
  <si>
    <t>Reliquat par site (école ou implantation)</t>
  </si>
  <si>
    <t>Transfert de reliquat entre implantations</t>
  </si>
  <si>
    <t>Reliquat définitif</t>
  </si>
  <si>
    <t>CP Classes</t>
  </si>
  <si>
    <t>Apport moyen</t>
  </si>
  <si>
    <t>Périodes Apport moyen P1-P2</t>
  </si>
  <si>
    <t>Encadrement nécessaire P1-P2</t>
  </si>
  <si>
    <t>Impl B</t>
  </si>
  <si>
    <t>Impl C</t>
  </si>
  <si>
    <t>Impl D</t>
  </si>
  <si>
    <t>Impl E</t>
  </si>
  <si>
    <t>Impl F</t>
  </si>
  <si>
    <t>Ecole</t>
  </si>
  <si>
    <t>Cpt Glob</t>
  </si>
  <si>
    <t>Cpt Sép</t>
  </si>
  <si>
    <t>Nombre de classes demandées</t>
  </si>
  <si>
    <t xml:space="preserve">Globalisation des élèves primaire au coeff. 1,5 </t>
  </si>
  <si>
    <t>Solid Zone</t>
  </si>
  <si>
    <t>Nombre de classes glob/sépar possibles</t>
  </si>
  <si>
    <t>Global école du CP élève solidarité de Zone déduite</t>
  </si>
  <si>
    <t>Nombre de classes demandées par site glob/sépar</t>
  </si>
  <si>
    <t>Popu ! 14</t>
  </si>
  <si>
    <t>Popu ! 15</t>
  </si>
  <si>
    <t>Popu ! 16</t>
  </si>
  <si>
    <t>Popu ! 22</t>
  </si>
  <si>
    <t>ZT ! 40</t>
  </si>
  <si>
    <t>ZT ! 42</t>
  </si>
  <si>
    <t>Popu ! 23</t>
  </si>
  <si>
    <t>Popu ! 24</t>
  </si>
  <si>
    <t>Popu ! 25</t>
  </si>
  <si>
    <t>ZT ! 11</t>
  </si>
  <si>
    <t>ZT ! 7</t>
  </si>
  <si>
    <t>ZT ! 12</t>
  </si>
  <si>
    <t>Popu ! 35</t>
  </si>
  <si>
    <t>Popu ! 30</t>
  </si>
  <si>
    <t>Popu ! 31</t>
  </si>
  <si>
    <t>Popu ! 32</t>
  </si>
  <si>
    <t>Popu ! 39</t>
  </si>
  <si>
    <t>Popu ! 40</t>
  </si>
  <si>
    <t>Popu ! 41</t>
  </si>
  <si>
    <t>Popu ! 42</t>
  </si>
  <si>
    <t>Popu ! 43</t>
  </si>
  <si>
    <t>Popu ! 44</t>
  </si>
  <si>
    <t>Comptage</t>
  </si>
  <si>
    <t>D+</t>
  </si>
  <si>
    <t>Nombre de Md'A</t>
  </si>
  <si>
    <t>Nombre de classes maximum sur CP</t>
  </si>
  <si>
    <t>nouveau</t>
  </si>
  <si>
    <t xml:space="preserve">Impl. à comptage séparé ou globalisé   </t>
  </si>
  <si>
    <t>Solidarité de zone (Art 36)</t>
  </si>
  <si>
    <t>Impl princ</t>
  </si>
  <si>
    <t>Votre complément P1-P2</t>
  </si>
  <si>
    <t>A</t>
  </si>
  <si>
    <t>TOTAL</t>
  </si>
  <si>
    <t>ECOLE</t>
  </si>
  <si>
    <t>Année</t>
  </si>
  <si>
    <t xml:space="preserve">  parmi ceux-ci: nombre d'Elèves à 1.5  </t>
  </si>
  <si>
    <t>Simulateur de calcul P1P2</t>
  </si>
  <si>
    <t>Il ne reprend du logiciel Entité que :</t>
  </si>
  <si>
    <t>Le logiciel calculera alors automatiquement :</t>
  </si>
  <si>
    <t>Le logiciel gère automatiquement :</t>
  </si>
  <si>
    <t>- l'exemption de reliquat et de % de zone pour les implantations en D+ et les petites implantations</t>
  </si>
  <si>
    <t>- les lignes intervenant dans le calcul du complément P1-P2</t>
  </si>
  <si>
    <t>- le nombre d'élèves pondéré (ligne 14), le capital-périodes brut (ligne 15), la solidarité de zone (ligne 16), le nombre de MA pris par l'école sur son CP (ligne 21)</t>
  </si>
  <si>
    <t xml:space="preserve">      Si ce nombre dépasse le nombre possible (ligne 19), ce sera ce dernier qui sera utilisé.</t>
  </si>
  <si>
    <t xml:space="preserve">      Si vous ne notez aucun nombre de classes, le logiciel utilisera le nombre maximum possible</t>
  </si>
  <si>
    <r>
      <t xml:space="preserve">- vous devez noter ligne 4, pour chaque implantation, si elle est à </t>
    </r>
    <r>
      <rPr>
        <b/>
        <sz val="10"/>
        <rFont val="Arial"/>
        <family val="2"/>
      </rPr>
      <t>comptage séparé ou globalisé</t>
    </r>
  </si>
  <si>
    <r>
      <t xml:space="preserve">Si votre zone est dans le cas, n'oubliez pas d'encoder en case K4 votre </t>
    </r>
    <r>
      <rPr>
        <b/>
        <sz val="10"/>
        <rFont val="Arial"/>
        <family val="2"/>
      </rPr>
      <t>pourcentage de zone</t>
    </r>
    <r>
      <rPr>
        <sz val="10"/>
        <rFont val="Arial"/>
        <family val="0"/>
      </rPr>
      <t xml:space="preserve"> !</t>
    </r>
  </si>
  <si>
    <r>
      <t xml:space="preserve">- vous devez encoder ligne 8, 9 et 10, vos </t>
    </r>
    <r>
      <rPr>
        <b/>
        <sz val="10"/>
        <rFont val="Arial"/>
        <family val="2"/>
      </rPr>
      <t>nombres d'élèves primaires</t>
    </r>
    <r>
      <rPr>
        <sz val="10"/>
        <rFont val="Arial"/>
        <family val="0"/>
      </rPr>
      <t xml:space="preserve"> du 15/1, comptant pour 1.5 et en P1-P2.</t>
    </r>
  </si>
  <si>
    <r>
      <t xml:space="preserve">Le classeur Excel est un extrait du logiciel Entité, pour lequel il faut </t>
    </r>
    <r>
      <rPr>
        <b/>
        <sz val="10"/>
        <rFont val="Arial"/>
        <family val="2"/>
      </rPr>
      <t>activer les macros</t>
    </r>
    <r>
      <rPr>
        <sz val="10"/>
        <rFont val="Arial"/>
        <family val="0"/>
      </rPr>
      <t>.</t>
    </r>
  </si>
  <si>
    <t>Il en utilise les mêmes principes.</t>
  </si>
  <si>
    <r>
      <t xml:space="preserve">Chaque </t>
    </r>
    <r>
      <rPr>
        <b/>
        <sz val="10"/>
        <rFont val="Arial"/>
        <family val="2"/>
      </rPr>
      <t>colonne (D à I) représente une implantation</t>
    </r>
    <r>
      <rPr>
        <sz val="10"/>
        <rFont val="Arial"/>
        <family val="0"/>
      </rPr>
      <t>, la première colonne étant l'implantation principale (colonne D)</t>
    </r>
  </si>
  <si>
    <t>- les reliquats par implantation (ligne 23) et global (ligne 25) sont calculés également</t>
  </si>
  <si>
    <r>
      <t xml:space="preserve">- vous devez encoder ligne 7, le </t>
    </r>
    <r>
      <rPr>
        <b/>
        <sz val="10"/>
        <rFont val="Arial"/>
        <family val="2"/>
      </rPr>
      <t>nombre de classes</t>
    </r>
    <r>
      <rPr>
        <sz val="10"/>
        <rFont val="Arial"/>
        <family val="0"/>
      </rPr>
      <t xml:space="preserve"> demandées.</t>
    </r>
  </si>
  <si>
    <r>
      <t xml:space="preserve">Certains cellules disposent d'un </t>
    </r>
    <r>
      <rPr>
        <b/>
        <sz val="10"/>
        <rFont val="Arial"/>
        <family val="2"/>
      </rPr>
      <t>commentaire</t>
    </r>
    <r>
      <rPr>
        <sz val="10"/>
        <rFont val="Arial"/>
        <family val="0"/>
      </rPr>
      <t xml:space="preserve">, elles sont marquées d'un </t>
    </r>
    <r>
      <rPr>
        <b/>
        <sz val="10"/>
        <rFont val="Arial"/>
        <family val="2"/>
      </rPr>
      <t>petit triangle rouge</t>
    </r>
    <r>
      <rPr>
        <sz val="10"/>
        <rFont val="Arial"/>
        <family val="0"/>
      </rPr>
      <t>. Positionnez votre souris dessus pour le lire.</t>
    </r>
  </si>
  <si>
    <t>- les colonnes d'une seule école, avec maximum 6 implantations</t>
  </si>
  <si>
    <t>Les cellules en turquoise peuvent être encodées (vous ne pouvez rien inscrire dans les cellules blanches) :</t>
  </si>
  <si>
    <t>12p à répartir :</t>
  </si>
  <si>
    <t>- si la somme des reliquats des implantations est plus grande que 12 périodes, il faut répartir ces 12p sur les implantations (ligne 26)</t>
  </si>
  <si>
    <t>Enfin, le calcul du complément P1-P2 se trouve en lignes 28 à 36 : élèves, CP net, apport moyen, périodes d'apport moyen, ratio, …</t>
  </si>
  <si>
    <t>Les périodes que votre école recevrait en complément P1 P2 se trouvent en ligne 34.</t>
  </si>
  <si>
    <t>- l'exemption de complément P1P2 pour les petites implantations (la ligne 34 ne contiendra rien)</t>
  </si>
  <si>
    <t>Consultez régulièrement le site web pour obtenir une version plus récente de ce module de calcul, ou utilisez ProEco, qui gère les autres aspects du décret</t>
  </si>
  <si>
    <t>La ligne 36 reprend ainsi le minima à affecter à P1P2, capital-périodes et complément compris.</t>
  </si>
  <si>
    <t>Cependant, ces périodes peuvent être limitées au Ratio (ligne 32), si le Ratio est inférieur à l'encadrement nécessaire calculé en ligne 35.</t>
  </si>
  <si>
    <t>Encadrement maximum P1-P2</t>
  </si>
  <si>
    <t>Encadrement minimum P1-P2</t>
  </si>
  <si>
    <t>Les périodes que votre école doit réserver aux P1 P2 se trouvent à la ligne 35 : Encadrement maximum pour P1P2.</t>
  </si>
  <si>
    <t>MODULE DE CALCUL DE L'ENCADREMENT P1-P2 D'UNE ECOLE</t>
  </si>
  <si>
    <t>Elèves (nombre de têtes) au 15/01</t>
  </si>
  <si>
    <t>Elèves P1-P2 au 30/09</t>
  </si>
  <si>
    <t>Globalisation des élèves primaire au 15/01</t>
  </si>
  <si>
    <t>Elèves pondérés au 15/01</t>
  </si>
  <si>
    <t>Ratio (Elèves P1P2 au 30/09 x26/20)</t>
  </si>
  <si>
    <t>Pour info :</t>
  </si>
  <si>
    <r>
      <t>30/09/</t>
    </r>
    <r>
      <rPr>
        <b/>
        <sz val="10"/>
        <color indexed="48"/>
        <rFont val="Arial"/>
        <family val="2"/>
      </rPr>
      <t>Année scolaire en cours</t>
    </r>
  </si>
  <si>
    <r>
      <t>15/01/</t>
    </r>
    <r>
      <rPr>
        <b/>
        <sz val="10"/>
        <color indexed="48"/>
        <rFont val="Arial"/>
        <family val="2"/>
      </rPr>
      <t>Année scolaire précédente</t>
    </r>
  </si>
  <si>
    <t>ED : Classe 1 à 3</t>
  </si>
  <si>
    <r>
      <t xml:space="preserve">- vous devez noter ligne 5, pour chaque implantation, si elle est en </t>
    </r>
    <r>
      <rPr>
        <b/>
        <sz val="10"/>
        <rFont val="Arial"/>
        <family val="2"/>
      </rPr>
      <t>ED</t>
    </r>
    <r>
      <rPr>
        <sz val="10"/>
        <rFont val="Arial"/>
        <family val="0"/>
      </rPr>
      <t xml:space="preserve"> (noter 1 </t>
    </r>
    <r>
      <rPr>
        <b/>
        <sz val="10"/>
        <color indexed="10"/>
        <rFont val="Arial"/>
        <family val="2"/>
      </rPr>
      <t>si seulement en Classe 1 à 3</t>
    </r>
    <r>
      <rPr>
        <sz val="10"/>
        <rFont val="Arial"/>
        <family val="0"/>
      </rPr>
      <t>) ou pas (laisser vide)</t>
    </r>
  </si>
  <si>
    <t>V20190613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</si>
</sst>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  <numFmt numFmtId="182" formatCode="0.0000"/>
    <numFmt numFmtId="183" formatCode="0;0;"/>
    <numFmt numFmtId="184" formatCode="0.0000;0.0000;"/>
    <numFmt numFmtId="185" formatCode="#;\-#;"/>
    <numFmt numFmtId="186" formatCode="#.#;\-#.#;"/>
    <numFmt numFmtId="187" formatCode="0.#;\-0.#;"/>
    <numFmt numFmtId="188" formatCode=";;"/>
    <numFmt numFmtId="189" formatCode="0;\-0;"/>
    <numFmt numFmtId="190" formatCode="?;\-?;"/>
    <numFmt numFmtId="191" formatCode="#,##0.0"/>
    <numFmt numFmtId="192" formatCode="#,##0.0;\-#,##0.0;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sz val="8"/>
      <name val="Tahoma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49" applyFont="1" applyBorder="1" applyAlignment="1" applyProtection="1">
      <alignment horizontal="left" vertical="center"/>
      <protection hidden="1"/>
    </xf>
    <xf numFmtId="0" fontId="0" fillId="0" borderId="0" xfId="49" applyFont="1" applyBorder="1" applyProtection="1" quotePrefix="1">
      <alignment/>
      <protection hidden="1"/>
    </xf>
    <xf numFmtId="0" fontId="0" fillId="0" borderId="0" xfId="49" applyFont="1" applyBorder="1" applyProtection="1">
      <alignment/>
      <protection hidden="1"/>
    </xf>
    <xf numFmtId="0" fontId="0" fillId="0" borderId="0" xfId="49" applyFont="1" applyBorder="1" applyAlignment="1" applyProtection="1">
      <alignment vertical="center"/>
      <protection hidden="1"/>
    </xf>
    <xf numFmtId="0" fontId="1" fillId="0" borderId="0" xfId="49" applyFont="1" applyBorder="1" applyProtection="1">
      <alignment/>
      <protection/>
    </xf>
    <xf numFmtId="0" fontId="0" fillId="0" borderId="0" xfId="0" applyFont="1" applyBorder="1" applyAlignment="1">
      <alignment/>
    </xf>
    <xf numFmtId="0" fontId="1" fillId="0" borderId="0" xfId="49" applyFont="1" applyBorder="1" applyAlignment="1" applyProtection="1">
      <alignment vertical="center"/>
      <protection hidden="1"/>
    </xf>
    <xf numFmtId="0" fontId="1" fillId="0" borderId="0" xfId="49" applyFont="1" applyBorder="1" applyProtection="1" quotePrefix="1">
      <alignment/>
      <protection/>
    </xf>
    <xf numFmtId="3" fontId="0" fillId="0" borderId="0" xfId="49" applyNumberFormat="1" applyFont="1" applyBorder="1" applyAlignment="1" applyProtection="1">
      <alignment horizontal="left" wrapText="1"/>
      <protection/>
    </xf>
    <xf numFmtId="3" fontId="0" fillId="0" borderId="0" xfId="49" applyNumberFormat="1" applyFont="1" applyBorder="1" applyProtection="1">
      <alignment/>
      <protection hidden="1"/>
    </xf>
    <xf numFmtId="0" fontId="0" fillId="0" borderId="0" xfId="49" applyFont="1" applyFill="1" applyBorder="1" applyProtection="1">
      <alignment/>
      <protection hidden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4" fillId="0" borderId="11" xfId="49" applyFont="1" applyBorder="1" applyProtection="1">
      <alignment/>
      <protection hidden="1"/>
    </xf>
    <xf numFmtId="0" fontId="4" fillId="0" borderId="12" xfId="49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 applyProtection="1">
      <alignment/>
      <protection locked="0"/>
    </xf>
    <xf numFmtId="184" fontId="0" fillId="0" borderId="13" xfId="49" applyNumberFormat="1" applyFont="1" applyBorder="1" applyProtection="1">
      <alignment/>
      <protection hidden="1"/>
    </xf>
    <xf numFmtId="0" fontId="0" fillId="0" borderId="14" xfId="0" applyFont="1" applyBorder="1" applyAlignment="1">
      <alignment/>
    </xf>
    <xf numFmtId="0" fontId="0" fillId="0" borderId="15" xfId="49" applyFont="1" applyBorder="1" applyAlignment="1" applyProtection="1">
      <alignment horizontal="left" vertical="center"/>
      <protection hidden="1"/>
    </xf>
    <xf numFmtId="184" fontId="0" fillId="0" borderId="16" xfId="49" applyNumberFormat="1" applyFont="1" applyBorder="1" applyProtection="1">
      <alignment/>
      <protection hidden="1"/>
    </xf>
    <xf numFmtId="0" fontId="0" fillId="0" borderId="17" xfId="49" applyFont="1" applyBorder="1" applyAlignment="1" applyProtection="1">
      <alignment horizontal="left" vertical="center"/>
      <protection hidden="1"/>
    </xf>
    <xf numFmtId="192" fontId="0" fillId="0" borderId="18" xfId="49" applyNumberFormat="1" applyFont="1" applyBorder="1" applyProtection="1">
      <alignment/>
      <protection hidden="1"/>
    </xf>
    <xf numFmtId="189" fontId="0" fillId="0" borderId="19" xfId="49" applyNumberFormat="1" applyFont="1" applyBorder="1" applyProtection="1">
      <alignment/>
      <protection hidden="1"/>
    </xf>
    <xf numFmtId="189" fontId="0" fillId="33" borderId="13" xfId="0" applyNumberFormat="1" applyFont="1" applyFill="1" applyBorder="1" applyAlignment="1" applyProtection="1">
      <alignment/>
      <protection locked="0"/>
    </xf>
    <xf numFmtId="189" fontId="0" fillId="33" borderId="10" xfId="0" applyNumberFormat="1" applyFont="1" applyFill="1" applyBorder="1" applyAlignment="1" applyProtection="1">
      <alignment/>
      <protection locked="0"/>
    </xf>
    <xf numFmtId="189" fontId="0" fillId="0" borderId="16" xfId="49" applyNumberFormat="1" applyFont="1" applyBorder="1" applyProtection="1">
      <alignment/>
      <protection hidden="1"/>
    </xf>
    <xf numFmtId="189" fontId="0" fillId="0" borderId="18" xfId="49" applyNumberFormat="1" applyFont="1" applyBorder="1" applyProtection="1">
      <alignment/>
      <protection hidden="1"/>
    </xf>
    <xf numFmtId="189" fontId="0" fillId="0" borderId="0" xfId="0" applyNumberFormat="1" applyFont="1" applyBorder="1" applyAlignment="1">
      <alignment/>
    </xf>
    <xf numFmtId="189" fontId="1" fillId="0" borderId="0" xfId="49" applyNumberFormat="1" applyFont="1" applyBorder="1" applyProtection="1" quotePrefix="1">
      <alignment/>
      <protection/>
    </xf>
    <xf numFmtId="189" fontId="0" fillId="0" borderId="0" xfId="49" applyNumberFormat="1" applyFont="1" applyFill="1" applyBorder="1" applyAlignment="1" applyProtection="1" quotePrefix="1">
      <alignment/>
      <protection/>
    </xf>
    <xf numFmtId="189" fontId="0" fillId="0" borderId="13" xfId="49" applyNumberFormat="1" applyFont="1" applyFill="1" applyBorder="1" applyAlignment="1" applyProtection="1">
      <alignment/>
      <protection hidden="1"/>
    </xf>
    <xf numFmtId="189" fontId="0" fillId="0" borderId="10" xfId="49" applyNumberFormat="1" applyFont="1" applyFill="1" applyBorder="1" applyAlignment="1" applyProtection="1">
      <alignment/>
      <protection hidden="1"/>
    </xf>
    <xf numFmtId="189" fontId="0" fillId="0" borderId="13" xfId="49" applyNumberFormat="1" applyFont="1" applyBorder="1" applyAlignment="1" applyProtection="1">
      <alignment/>
      <protection hidden="1"/>
    </xf>
    <xf numFmtId="189" fontId="0" fillId="0" borderId="10" xfId="49" applyNumberFormat="1" applyFont="1" applyBorder="1" applyAlignment="1" applyProtection="1">
      <alignment/>
      <protection hidden="1"/>
    </xf>
    <xf numFmtId="189" fontId="0" fillId="0" borderId="0" xfId="49" applyNumberFormat="1" applyFont="1" applyBorder="1" applyProtection="1">
      <alignment/>
      <protection hidden="1"/>
    </xf>
    <xf numFmtId="189" fontId="0" fillId="0" borderId="13" xfId="49" applyNumberFormat="1" applyFont="1" applyBorder="1" applyAlignment="1" applyProtection="1">
      <alignment vertical="center"/>
      <protection hidden="1"/>
    </xf>
    <xf numFmtId="189" fontId="0" fillId="0" borderId="10" xfId="49" applyNumberFormat="1" applyFont="1" applyBorder="1" applyAlignment="1" applyProtection="1">
      <alignment vertical="center"/>
      <protection hidden="1"/>
    </xf>
    <xf numFmtId="189" fontId="0" fillId="0" borderId="20" xfId="49" applyNumberFormat="1" applyFont="1" applyBorder="1" applyAlignment="1" applyProtection="1">
      <alignment/>
      <protection hidden="1"/>
    </xf>
    <xf numFmtId="189" fontId="4" fillId="0" borderId="21" xfId="49" applyNumberFormat="1" applyFont="1" applyBorder="1" applyAlignment="1" applyProtection="1">
      <alignment/>
      <protection hidden="1"/>
    </xf>
    <xf numFmtId="0" fontId="3" fillId="0" borderId="0" xfId="0" applyFont="1" applyAlignment="1">
      <alignment/>
    </xf>
    <xf numFmtId="192" fontId="0" fillId="0" borderId="13" xfId="49" applyNumberFormat="1" applyFont="1" applyBorder="1" applyProtection="1">
      <alignment/>
      <protection hidden="1"/>
    </xf>
    <xf numFmtId="192" fontId="0" fillId="0" borderId="10" xfId="49" applyNumberFormat="1" applyFont="1" applyBorder="1" applyProtection="1">
      <alignment/>
      <protection hidden="1"/>
    </xf>
    <xf numFmtId="183" fontId="0" fillId="0" borderId="13" xfId="49" applyNumberFormat="1" applyFont="1" applyFill="1" applyBorder="1" applyAlignment="1" applyProtection="1">
      <alignment/>
      <protection hidden="1"/>
    </xf>
    <xf numFmtId="183" fontId="0" fillId="0" borderId="10" xfId="49" applyNumberFormat="1" applyFont="1" applyFill="1" applyBorder="1" applyAlignment="1" applyProtection="1">
      <alignment/>
      <protection hidden="1"/>
    </xf>
    <xf numFmtId="189" fontId="0" fillId="0" borderId="0" xfId="0" applyNumberFormat="1" applyFont="1" applyBorder="1" applyAlignment="1" applyProtection="1">
      <alignment/>
      <protection hidden="1"/>
    </xf>
    <xf numFmtId="189" fontId="0" fillId="0" borderId="13" xfId="0" applyNumberFormat="1" applyFont="1" applyBorder="1" applyAlignment="1" applyProtection="1">
      <alignment/>
      <protection hidden="1"/>
    </xf>
    <xf numFmtId="189" fontId="0" fillId="0" borderId="10" xfId="0" applyNumberFormat="1" applyFont="1" applyBorder="1" applyAlignment="1" applyProtection="1">
      <alignment/>
      <protection hidden="1"/>
    </xf>
    <xf numFmtId="0" fontId="0" fillId="0" borderId="0" xfId="0" applyAlignment="1" quotePrefix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49" applyFont="1" applyBorder="1" applyAlignment="1" applyProtection="1">
      <alignment horizontal="right" vertical="center"/>
      <protection hidden="1"/>
    </xf>
    <xf numFmtId="18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4" xfId="49" applyFont="1" applyFill="1" applyBorder="1" applyProtection="1">
      <alignment/>
      <protection hidden="1"/>
    </xf>
    <xf numFmtId="0" fontId="0" fillId="0" borderId="15" xfId="49" applyFont="1" applyFill="1" applyBorder="1" applyProtection="1" quotePrefix="1">
      <alignment/>
      <protection hidden="1"/>
    </xf>
    <xf numFmtId="0" fontId="0" fillId="0" borderId="17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10" fontId="0" fillId="33" borderId="10" xfId="0" applyNumberFormat="1" applyFont="1" applyFill="1" applyBorder="1" applyAlignment="1" applyProtection="1">
      <alignment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V11082000_CP_DP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k\Mes%20documents\Classeu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Sheet1"/>
      <sheetName val="Classeur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33"/>
  <sheetViews>
    <sheetView showGridLines="0" zoomScalePageLayoutView="0" workbookViewId="0" topLeftCell="A1">
      <selection activeCell="A12" sqref="A12"/>
    </sheetView>
  </sheetViews>
  <sheetFormatPr defaultColWidth="11.421875" defaultRowHeight="12.75"/>
  <cols>
    <col min="1" max="1" width="131.7109375" style="0" customWidth="1"/>
  </cols>
  <sheetData>
    <row r="1" ht="12.75">
      <c r="A1" s="57" t="s">
        <v>59</v>
      </c>
    </row>
    <row r="2" ht="12.75">
      <c r="A2" t="s">
        <v>71</v>
      </c>
    </row>
    <row r="3" ht="12.75">
      <c r="A3" t="s">
        <v>60</v>
      </c>
    </row>
    <row r="4" ht="12.75">
      <c r="A4" s="51" t="s">
        <v>64</v>
      </c>
    </row>
    <row r="5" ht="12.75">
      <c r="A5" s="51" t="s">
        <v>77</v>
      </c>
    </row>
    <row r="6" ht="12.75">
      <c r="A6" t="s">
        <v>72</v>
      </c>
    </row>
    <row r="8" ht="12.75">
      <c r="A8" s="52" t="s">
        <v>73</v>
      </c>
    </row>
    <row r="9" ht="12.75">
      <c r="A9" s="55" t="s">
        <v>78</v>
      </c>
    </row>
    <row r="10" ht="12.75">
      <c r="A10" s="52" t="s">
        <v>68</v>
      </c>
    </row>
    <row r="11" ht="12.75">
      <c r="A11" s="67" t="s">
        <v>100</v>
      </c>
    </row>
    <row r="12" ht="13.5" customHeight="1">
      <c r="A12" s="54" t="s">
        <v>75</v>
      </c>
    </row>
    <row r="13" ht="12.75">
      <c r="A13" s="54" t="s">
        <v>66</v>
      </c>
    </row>
    <row r="14" ht="12.75">
      <c r="A14" s="54" t="s">
        <v>67</v>
      </c>
    </row>
    <row r="15" ht="12.75">
      <c r="A15" s="52" t="s">
        <v>70</v>
      </c>
    </row>
    <row r="16" ht="12.75">
      <c r="A16" s="52" t="s">
        <v>80</v>
      </c>
    </row>
    <row r="17" ht="12.75">
      <c r="A17" s="53"/>
    </row>
    <row r="18" ht="12.75">
      <c r="A18" t="s">
        <v>69</v>
      </c>
    </row>
    <row r="20" ht="12.75">
      <c r="A20" t="s">
        <v>61</v>
      </c>
    </row>
    <row r="21" ht="12.75">
      <c r="A21" t="s">
        <v>65</v>
      </c>
    </row>
    <row r="22" ht="12.75">
      <c r="A22" s="51" t="s">
        <v>74</v>
      </c>
    </row>
    <row r="23" ht="12.75">
      <c r="A23" s="1" t="s">
        <v>81</v>
      </c>
    </row>
    <row r="25" ht="12.75">
      <c r="A25" s="56" t="s">
        <v>82</v>
      </c>
    </row>
    <row r="26" ht="12.75">
      <c r="A26" s="62" t="s">
        <v>89</v>
      </c>
    </row>
    <row r="27" ht="12.75">
      <c r="A27" s="63" t="s">
        <v>86</v>
      </c>
    </row>
    <row r="28" ht="12.75">
      <c r="A28" s="63" t="s">
        <v>85</v>
      </c>
    </row>
    <row r="29" ht="12.75">
      <c r="A29" t="s">
        <v>62</v>
      </c>
    </row>
    <row r="30" ht="12.75">
      <c r="A30" t="s">
        <v>63</v>
      </c>
    </row>
    <row r="31" ht="12.75">
      <c r="A31" s="51" t="s">
        <v>83</v>
      </c>
    </row>
    <row r="33" ht="12.75">
      <c r="A33" t="s">
        <v>76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L41"/>
  <sheetViews>
    <sheetView showGridLines="0" tabSelected="1" zoomScalePageLayoutView="0" workbookViewId="0" topLeftCell="A1">
      <selection activeCell="K4" sqref="K4"/>
    </sheetView>
  </sheetViews>
  <sheetFormatPr defaultColWidth="11.421875" defaultRowHeight="17.25" customHeight="1"/>
  <cols>
    <col min="1" max="1" width="38.421875" style="1" customWidth="1"/>
    <col min="2" max="2" width="10.57421875" style="1" hidden="1" customWidth="1"/>
    <col min="3" max="3" width="9.28125" style="1" customWidth="1"/>
    <col min="4" max="9" width="9.00390625" style="1" customWidth="1"/>
    <col min="10" max="10" width="1.7109375" style="1" customWidth="1"/>
    <col min="11" max="11" width="10.00390625" style="1" customWidth="1"/>
    <col min="12" max="12" width="11.421875" style="1" hidden="1" customWidth="1"/>
    <col min="13" max="16384" width="11.421875" style="1" customWidth="1"/>
  </cols>
  <sheetData>
    <row r="1" spans="1:11" ht="13.5" customHeight="1">
      <c r="A1" s="68" t="s">
        <v>90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3.5" customHeight="1" thickBot="1">
      <c r="A2" s="58"/>
      <c r="K2" s="1" t="s">
        <v>101</v>
      </c>
    </row>
    <row r="3" spans="1:12" ht="13.5" customHeight="1">
      <c r="A3" s="7"/>
      <c r="B3" s="7"/>
      <c r="C3" s="21" t="s">
        <v>55</v>
      </c>
      <c r="D3" s="18" t="s">
        <v>52</v>
      </c>
      <c r="E3" s="13" t="s">
        <v>9</v>
      </c>
      <c r="F3" s="13" t="s">
        <v>10</v>
      </c>
      <c r="G3" s="13" t="s">
        <v>11</v>
      </c>
      <c r="H3" s="13" t="s">
        <v>12</v>
      </c>
      <c r="I3" s="13" t="s">
        <v>13</v>
      </c>
      <c r="K3" s="1" t="s">
        <v>19</v>
      </c>
      <c r="L3" s="43" t="s">
        <v>45</v>
      </c>
    </row>
    <row r="4" spans="1:12" ht="13.5" customHeight="1">
      <c r="A4" s="2" t="s">
        <v>50</v>
      </c>
      <c r="B4" s="2"/>
      <c r="C4" s="22" t="s">
        <v>56</v>
      </c>
      <c r="D4" s="18" t="s">
        <v>14</v>
      </c>
      <c r="E4" s="14" t="s">
        <v>16</v>
      </c>
      <c r="F4" s="14"/>
      <c r="G4" s="14"/>
      <c r="H4" s="14"/>
      <c r="I4" s="14"/>
      <c r="K4" s="69"/>
      <c r="L4" s="1" t="s">
        <v>15</v>
      </c>
    </row>
    <row r="5" spans="1:12" ht="13.5" customHeight="1" thickBot="1">
      <c r="A5" s="2" t="s">
        <v>99</v>
      </c>
      <c r="B5" s="2"/>
      <c r="C5" s="24"/>
      <c r="D5" s="19"/>
      <c r="E5" s="14"/>
      <c r="F5" s="14"/>
      <c r="G5" s="14"/>
      <c r="H5" s="14"/>
      <c r="I5" s="14"/>
      <c r="K5" s="17"/>
      <c r="L5" s="1" t="s">
        <v>16</v>
      </c>
    </row>
    <row r="6" spans="1:9" ht="7.5" customHeight="1" thickBot="1">
      <c r="A6" s="2"/>
      <c r="B6" s="2"/>
      <c r="C6" s="2"/>
      <c r="D6" s="7"/>
      <c r="E6" s="7"/>
      <c r="F6" s="7"/>
      <c r="G6" s="7"/>
      <c r="H6" s="7"/>
      <c r="I6" s="7"/>
    </row>
    <row r="7" spans="1:9" ht="13.5" customHeight="1">
      <c r="A7" s="4" t="s">
        <v>17</v>
      </c>
      <c r="B7" s="3" t="s">
        <v>23</v>
      </c>
      <c r="C7" s="26">
        <f>SUM(D7:I7)</f>
        <v>0</v>
      </c>
      <c r="D7" s="27"/>
      <c r="E7" s="28"/>
      <c r="F7" s="28"/>
      <c r="G7" s="28"/>
      <c r="H7" s="28"/>
      <c r="I7" s="28"/>
    </row>
    <row r="8" spans="1:12" ht="13.5" customHeight="1">
      <c r="A8" s="4" t="s">
        <v>91</v>
      </c>
      <c r="B8" s="3" t="s">
        <v>24</v>
      </c>
      <c r="C8" s="29">
        <f>SUM(D8:I8)</f>
        <v>600</v>
      </c>
      <c r="D8" s="27">
        <v>600</v>
      </c>
      <c r="E8" s="28"/>
      <c r="F8" s="28"/>
      <c r="G8" s="28"/>
      <c r="H8" s="28"/>
      <c r="I8" s="28"/>
      <c r="L8" s="43" t="s">
        <v>46</v>
      </c>
    </row>
    <row r="9" spans="1:9" ht="13.5" customHeight="1">
      <c r="A9" s="4" t="s">
        <v>58</v>
      </c>
      <c r="B9" s="3" t="s">
        <v>25</v>
      </c>
      <c r="C9" s="29">
        <f>SUM(D9:I9)</f>
        <v>0</v>
      </c>
      <c r="D9" s="27"/>
      <c r="E9" s="28"/>
      <c r="F9" s="28"/>
      <c r="G9" s="28"/>
      <c r="H9" s="28"/>
      <c r="I9" s="28"/>
    </row>
    <row r="10" spans="1:12" ht="13.5" customHeight="1" thickBot="1">
      <c r="A10" s="8" t="s">
        <v>92</v>
      </c>
      <c r="B10" s="3" t="s">
        <v>26</v>
      </c>
      <c r="C10" s="30">
        <f>SUM(D10:I10)</f>
        <v>0</v>
      </c>
      <c r="D10" s="27"/>
      <c r="E10" s="28"/>
      <c r="F10" s="28"/>
      <c r="G10" s="28"/>
      <c r="H10" s="28"/>
      <c r="I10" s="28"/>
      <c r="L10" s="1">
        <v>1</v>
      </c>
    </row>
    <row r="11" spans="1:9" ht="7.5" customHeight="1">
      <c r="A11" s="7"/>
      <c r="B11" s="7"/>
      <c r="C11" s="31"/>
      <c r="D11" s="31"/>
      <c r="E11" s="31"/>
      <c r="F11" s="31"/>
      <c r="G11" s="31"/>
      <c r="H11" s="31"/>
      <c r="I11" s="31"/>
    </row>
    <row r="12" spans="1:9" ht="16.5" customHeight="1">
      <c r="A12" s="6" t="s">
        <v>93</v>
      </c>
      <c r="B12" s="9" t="s">
        <v>27</v>
      </c>
      <c r="C12" s="32">
        <f aca="true" t="shared" si="0" ref="C12:C21">SUM(D12:I12)</f>
        <v>600</v>
      </c>
      <c r="D12" s="33">
        <f>Global_Ecole(D8:$I8,D$4:$I$4)+IF($K$5="Z",0,0)</f>
        <v>600</v>
      </c>
      <c r="E12" s="33">
        <f>Global_Ecole(E8:$I8,E$4:$I$4)+IF($K$5="Z",0,0)</f>
        <v>0</v>
      </c>
      <c r="F12" s="33">
        <f>Global_Ecole(F8:$I8,F$4:$I$4)+IF($K$5="Z",0,0)</f>
        <v>0</v>
      </c>
      <c r="G12" s="33">
        <f>Global_Ecole(G8:$I8,G$4:$I$4)+IF($K$5="Z",0,0)</f>
        <v>0</v>
      </c>
      <c r="H12" s="33">
        <f>Global_Ecole(H8:$I8,H$4:$I$4)+IF($K$5="Z",0,0)</f>
        <v>0</v>
      </c>
      <c r="I12" s="33">
        <f>Global_Ecole(I8:$I8,I$4:$I$4)+IF($K$5="Z",0,0)</f>
        <v>0</v>
      </c>
    </row>
    <row r="13" spans="1:10" ht="16.5" customHeight="1" thickBot="1">
      <c r="A13" s="6" t="s">
        <v>18</v>
      </c>
      <c r="B13" s="9" t="s">
        <v>28</v>
      </c>
      <c r="C13" s="32">
        <f t="shared" si="0"/>
        <v>0</v>
      </c>
      <c r="D13" s="33">
        <f>Global_Ecole(D9:$I9,D$4:$I$4)+IF($K$5="Z",0,0)</f>
        <v>0</v>
      </c>
      <c r="E13" s="33">
        <f>Global_Ecole(E9:$I9,E$4:$I$4)+IF($K$5="Z",0,0)</f>
        <v>0</v>
      </c>
      <c r="F13" s="33">
        <f>Global_Ecole(F9:$I9,F$4:$I$4)+IF($K$5="Z",0,0)</f>
        <v>0</v>
      </c>
      <c r="G13" s="33">
        <f>Global_Ecole(G9:$I9,G$4:$I$4)+IF($K$5="Z",0,0)</f>
        <v>0</v>
      </c>
      <c r="H13" s="33">
        <f>Global_Ecole(H9:$I9,H$4:$I$4)+IF($K$5="Z",0,0)</f>
        <v>0</v>
      </c>
      <c r="I13" s="33">
        <f>Global_Ecole(I9:$I9,I$4:$I$4)+IF($K$5="Z",0,0)</f>
        <v>0</v>
      </c>
      <c r="J13" s="33"/>
    </row>
    <row r="14" spans="1:9" ht="13.5" customHeight="1">
      <c r="A14" s="4" t="s">
        <v>0</v>
      </c>
      <c r="B14" s="3" t="s">
        <v>29</v>
      </c>
      <c r="C14" s="26">
        <f t="shared" si="0"/>
        <v>600</v>
      </c>
      <c r="D14" s="34">
        <f aca="true" t="shared" si="1" ref="D14:I14">IF(ISTEXT(D5),0,ROUNDUP(D12-D13+D13*1.5,0))</f>
        <v>600</v>
      </c>
      <c r="E14" s="35">
        <f t="shared" si="1"/>
        <v>0</v>
      </c>
      <c r="F14" s="35">
        <f t="shared" si="1"/>
        <v>0</v>
      </c>
      <c r="G14" s="35">
        <f t="shared" si="1"/>
        <v>0</v>
      </c>
      <c r="H14" s="35">
        <f t="shared" si="1"/>
        <v>0</v>
      </c>
      <c r="I14" s="35">
        <f t="shared" si="1"/>
        <v>0</v>
      </c>
    </row>
    <row r="15" spans="1:9" ht="13.5" customHeight="1">
      <c r="A15" s="4" t="s">
        <v>1</v>
      </c>
      <c r="B15" s="3" t="s">
        <v>30</v>
      </c>
      <c r="C15" s="29">
        <f t="shared" si="0"/>
        <v>738</v>
      </c>
      <c r="D15" s="36">
        <f aca="true" t="shared" si="2" ref="D15:I15">IF(ISTEXT(D7),ROUND(1.2*D8,0),cp_élèves(D14))</f>
        <v>738</v>
      </c>
      <c r="E15" s="37">
        <f t="shared" si="2"/>
        <v>0</v>
      </c>
      <c r="F15" s="37">
        <f t="shared" si="2"/>
        <v>0</v>
      </c>
      <c r="G15" s="37">
        <f t="shared" si="2"/>
        <v>0</v>
      </c>
      <c r="H15" s="37">
        <f t="shared" si="2"/>
        <v>0</v>
      </c>
      <c r="I15" s="37">
        <f t="shared" si="2"/>
        <v>0</v>
      </c>
    </row>
    <row r="16" spans="1:9" ht="13.5" customHeight="1">
      <c r="A16" s="4" t="s">
        <v>51</v>
      </c>
      <c r="B16" s="3" t="s">
        <v>31</v>
      </c>
      <c r="C16" s="29">
        <f t="shared" si="0"/>
        <v>0</v>
      </c>
      <c r="D16" s="37">
        <f>IF(OR(Global_Ecole(D5:$I5,D$4:$I$4)&gt;=1,ISTEXT(D7),D15&lt;=64),0,-ROUNDUP($K$4*D15,0))</f>
        <v>0</v>
      </c>
      <c r="E16" s="37">
        <f>IF(OR(Global_Ecole(E5:$I5,E$4:$I$4)&gt;=1,ISTEXT(E7),E15&lt;=64),0,-ROUNDUP($K$4*E15,0))</f>
        <v>0</v>
      </c>
      <c r="F16" s="37">
        <f>IF(OR(Global_Ecole(F5:$I5,F$4:$I$4)&gt;=1,ISTEXT(F7),F15&lt;=64),0,-ROUNDUP($K$4*F15,0))</f>
        <v>0</v>
      </c>
      <c r="G16" s="37">
        <f>IF(OR(Global_Ecole(G5:$I5,G$4:$I$4)&gt;=1,ISTEXT(G7),G15&lt;=64),0,-ROUNDUP($K$4*G15,0))</f>
        <v>0</v>
      </c>
      <c r="H16" s="37">
        <f>IF(OR(Global_Ecole(H5:$I5,H$4:$I$4)&gt;=1,ISTEXT(H7),H15&lt;=64),0,-ROUNDUP($K$4*H15,0))</f>
        <v>0</v>
      </c>
      <c r="I16" s="37">
        <f>IF(OR(Global_Ecole(I5:$I5,I$4:$I$4)&gt;=1,ISTEXT(I7),I15&lt;=64),0,-ROUNDUP($K$4*I15,0))</f>
        <v>0</v>
      </c>
    </row>
    <row r="17" spans="1:9" ht="16.5" customHeight="1" hidden="1">
      <c r="A17" s="6" t="s">
        <v>21</v>
      </c>
      <c r="B17" s="9" t="s">
        <v>32</v>
      </c>
      <c r="C17" s="29">
        <f t="shared" si="0"/>
        <v>738</v>
      </c>
      <c r="D17" s="34">
        <f>Global_Ecole(D15:$I15,D$4:$I$4)+Global_Ecole(D16:$I16,D$4:$I$4)</f>
        <v>738</v>
      </c>
      <c r="E17" s="35">
        <f>Global_Ecole(E15:$I15,E$4:$I$4)+Global_Ecole(E16:$I16,E$4:$I$4)</f>
        <v>0</v>
      </c>
      <c r="F17" s="35">
        <f>Global_Ecole(F15:$I15,F$4:$I$4)+Global_Ecole(F16:$I16,F$4:$I$4)</f>
        <v>0</v>
      </c>
      <c r="G17" s="35">
        <f>Global_Ecole(G15:$I15,G$4:$I$4)+Global_Ecole(G16:$I16,G$4:$I$4)</f>
        <v>0</v>
      </c>
      <c r="H17" s="35">
        <f>Global_Ecole(H15:$I15,H$4:$I$4)+Global_Ecole(H16:$I16,H$4:$I$4)</f>
        <v>0</v>
      </c>
      <c r="I17" s="35">
        <f>Global_Ecole(I15:$I15,I$4:$I$4)+Global_Ecole(I16:$I16,I$4:$I$4)</f>
        <v>0</v>
      </c>
    </row>
    <row r="18" spans="1:9" ht="16.5" customHeight="1" hidden="1">
      <c r="A18" s="10" t="s">
        <v>22</v>
      </c>
      <c r="B18" s="10" t="s">
        <v>33</v>
      </c>
      <c r="C18" s="29">
        <f t="shared" si="0"/>
        <v>28</v>
      </c>
      <c r="D18" s="36">
        <f>IF($C$7&gt;0,Global_Ecole(D7:$I7,D$4:$I$4),D19)</f>
        <v>28</v>
      </c>
      <c r="E18" s="36">
        <f>IF($C$7&gt;0,Global_Ecole(E7:$I7,E$4:$I$4),E19)</f>
        <v>0</v>
      </c>
      <c r="F18" s="36">
        <f>IF($C$7&gt;0,Global_Ecole(F7:$I7,F$4:$I$4),F19)</f>
        <v>0</v>
      </c>
      <c r="G18" s="36">
        <f>IF($C$7&gt;0,Global_Ecole(G7:$I7,G$4:$I$4),G19)</f>
        <v>0</v>
      </c>
      <c r="H18" s="36">
        <f>IF($C$7&gt;0,Global_Ecole(H7:$I7,H$4:$I$4),H19)</f>
        <v>0</v>
      </c>
      <c r="I18" s="36">
        <f>IF($C$7&gt;0,Global_Ecole(I7:$I7,I$4:$I$4),I19)</f>
        <v>0</v>
      </c>
    </row>
    <row r="19" spans="1:9" ht="13.5" customHeight="1">
      <c r="A19" s="6" t="s">
        <v>48</v>
      </c>
      <c r="B19" s="6" t="s">
        <v>49</v>
      </c>
      <c r="C19" s="29">
        <f t="shared" si="0"/>
        <v>28</v>
      </c>
      <c r="D19" s="34">
        <f aca="true" t="shared" si="3" ref="D19:I19">INT((D15+D16)/26)</f>
        <v>28</v>
      </c>
      <c r="E19" s="34">
        <f t="shared" si="3"/>
        <v>0</v>
      </c>
      <c r="F19" s="34">
        <f t="shared" si="3"/>
        <v>0</v>
      </c>
      <c r="G19" s="34">
        <f t="shared" si="3"/>
        <v>0</v>
      </c>
      <c r="H19" s="34">
        <f t="shared" si="3"/>
        <v>0</v>
      </c>
      <c r="I19" s="34">
        <f t="shared" si="3"/>
        <v>0</v>
      </c>
    </row>
    <row r="20" spans="1:9" ht="16.5" customHeight="1" hidden="1">
      <c r="A20" s="6" t="s">
        <v>20</v>
      </c>
      <c r="B20" s="6" t="s">
        <v>34</v>
      </c>
      <c r="C20" s="29">
        <f t="shared" si="0"/>
        <v>28</v>
      </c>
      <c r="D20" s="46">
        <f aca="true" t="shared" si="4" ref="D20:I20">IF(ISTEXT(D7),0,IF(INT(D17/26)&gt;=D18,D18,INT(D17/26)))</f>
        <v>28</v>
      </c>
      <c r="E20" s="47">
        <f t="shared" si="4"/>
        <v>0</v>
      </c>
      <c r="F20" s="47">
        <f t="shared" si="4"/>
        <v>0</v>
      </c>
      <c r="G20" s="47">
        <f t="shared" si="4"/>
        <v>0</v>
      </c>
      <c r="H20" s="47">
        <f t="shared" si="4"/>
        <v>0</v>
      </c>
      <c r="I20" s="47">
        <f t="shared" si="4"/>
        <v>0</v>
      </c>
    </row>
    <row r="21" spans="1:9" ht="13.5" customHeight="1" thickBot="1">
      <c r="A21" s="11" t="s">
        <v>47</v>
      </c>
      <c r="B21" s="3" t="s">
        <v>35</v>
      </c>
      <c r="C21" s="25">
        <f t="shared" si="0"/>
        <v>0</v>
      </c>
      <c r="D21" s="44">
        <f aca="true" t="shared" si="5" ref="D21:I21">IF(ISTEXT(D7),0,INT(((D15+D16-26*D20)/12))/2)</f>
        <v>0</v>
      </c>
      <c r="E21" s="45">
        <f t="shared" si="5"/>
        <v>0</v>
      </c>
      <c r="F21" s="45">
        <f t="shared" si="5"/>
        <v>0</v>
      </c>
      <c r="G21" s="45">
        <f t="shared" si="5"/>
        <v>0</v>
      </c>
      <c r="H21" s="45">
        <f t="shared" si="5"/>
        <v>0</v>
      </c>
      <c r="I21" s="45">
        <f t="shared" si="5"/>
        <v>0</v>
      </c>
    </row>
    <row r="22" spans="1:9" ht="7.5" customHeight="1" thickBot="1">
      <c r="A22" s="4"/>
      <c r="B22" s="4"/>
      <c r="C22" s="38"/>
      <c r="D22" s="48"/>
      <c r="E22" s="48"/>
      <c r="F22" s="48"/>
      <c r="G22" s="48"/>
      <c r="H22" s="48"/>
      <c r="I22" s="48"/>
    </row>
    <row r="23" spans="1:9" ht="13.5" customHeight="1">
      <c r="A23" s="4" t="s">
        <v>2</v>
      </c>
      <c r="B23" s="4" t="s">
        <v>36</v>
      </c>
      <c r="C23" s="26">
        <f>SUM(D23:I23)</f>
        <v>10</v>
      </c>
      <c r="D23" s="36">
        <f aca="true" t="shared" si="6" ref="D23:I23">IF(ISTEXT(D7),ROUND(1.2*D8,0),IF(D15&lt;=64,0,D15+D16-26*D20-12*INT((D15+D16-26*D20)/12)))</f>
        <v>10</v>
      </c>
      <c r="E23" s="37">
        <f t="shared" si="6"/>
        <v>0</v>
      </c>
      <c r="F23" s="37">
        <f t="shared" si="6"/>
        <v>0</v>
      </c>
      <c r="G23" s="37">
        <f t="shared" si="6"/>
        <v>0</v>
      </c>
      <c r="H23" s="37">
        <f t="shared" si="6"/>
        <v>0</v>
      </c>
      <c r="I23" s="37">
        <f t="shared" si="6"/>
        <v>0</v>
      </c>
    </row>
    <row r="24" spans="1:9" ht="16.5" customHeight="1" hidden="1" thickBot="1">
      <c r="A24" s="5" t="s">
        <v>3</v>
      </c>
      <c r="B24" s="5" t="s">
        <v>37</v>
      </c>
      <c r="C24" s="29">
        <f>SUM(D24:I24)</f>
        <v>10</v>
      </c>
      <c r="D24" s="39">
        <f>Total_Ecole(D23:$I23,D$4:$I$4)</f>
        <v>10</v>
      </c>
      <c r="E24" s="40">
        <f>Total_Ecole(E23:$I23,E$4:$I$4)</f>
        <v>0</v>
      </c>
      <c r="F24" s="40">
        <f>Total_Ecole(F23:$I23,F$4:$I$4)</f>
        <v>0</v>
      </c>
      <c r="G24" s="40">
        <f>Total_Ecole(G23:$I23,G$4:$I$4)</f>
        <v>0</v>
      </c>
      <c r="H24" s="40">
        <f>Total_Ecole(H23:$I23,H$4:$I$4)</f>
        <v>0</v>
      </c>
      <c r="I24" s="40">
        <f>Total_Ecole(I23:$I23,I$4:$I$4)</f>
        <v>0</v>
      </c>
    </row>
    <row r="25" spans="1:9" ht="13.5" customHeight="1">
      <c r="A25" s="5" t="s">
        <v>4</v>
      </c>
      <c r="B25" s="5" t="s">
        <v>38</v>
      </c>
      <c r="C25" s="29">
        <f>SUM(D25:I25)</f>
        <v>10</v>
      </c>
      <c r="D25" s="39">
        <f aca="true" t="shared" si="7" ref="D25:I25">IF(ISTEXT(D7),ROUND(1.2*D8,0),MOD(D24,12))</f>
        <v>10</v>
      </c>
      <c r="E25" s="40">
        <f t="shared" si="7"/>
        <v>0</v>
      </c>
      <c r="F25" s="40">
        <f t="shared" si="7"/>
        <v>0</v>
      </c>
      <c r="G25" s="40">
        <f t="shared" si="7"/>
        <v>0</v>
      </c>
      <c r="H25" s="40">
        <f t="shared" si="7"/>
        <v>0</v>
      </c>
      <c r="I25" s="40">
        <f t="shared" si="7"/>
        <v>0</v>
      </c>
    </row>
    <row r="26" spans="1:10" ht="13.5" customHeight="1">
      <c r="A26" s="60" t="s">
        <v>79</v>
      </c>
      <c r="B26" s="5"/>
      <c r="C26" s="29">
        <f>C23-C25</f>
        <v>0</v>
      </c>
      <c r="D26" s="27"/>
      <c r="E26" s="28"/>
      <c r="F26" s="28"/>
      <c r="G26" s="28"/>
      <c r="H26" s="28"/>
      <c r="I26" s="28"/>
      <c r="J26" s="61">
        <f>SUM(D26:I26)</f>
        <v>0</v>
      </c>
    </row>
    <row r="27" spans="1:9" ht="6.75" customHeight="1" thickBot="1">
      <c r="A27" s="7"/>
      <c r="B27" s="7"/>
      <c r="C27" s="31"/>
      <c r="D27" s="48"/>
      <c r="E27" s="48"/>
      <c r="F27" s="48"/>
      <c r="G27" s="48"/>
      <c r="H27" s="48"/>
      <c r="I27" s="48"/>
    </row>
    <row r="28" spans="1:12" ht="13.5" customHeight="1">
      <c r="A28" s="4" t="s">
        <v>94</v>
      </c>
      <c r="B28" s="5" t="s">
        <v>39</v>
      </c>
      <c r="C28" s="26">
        <f>SUM(D28:I28)</f>
        <v>600</v>
      </c>
      <c r="D28" s="49">
        <f aca="true" t="shared" si="8" ref="D28:I28">D14</f>
        <v>600</v>
      </c>
      <c r="E28" s="50">
        <f t="shared" si="8"/>
        <v>0</v>
      </c>
      <c r="F28" s="50">
        <f t="shared" si="8"/>
        <v>0</v>
      </c>
      <c r="G28" s="50">
        <f t="shared" si="8"/>
        <v>0</v>
      </c>
      <c r="H28" s="50">
        <f t="shared" si="8"/>
        <v>0</v>
      </c>
      <c r="I28" s="50">
        <f t="shared" si="8"/>
        <v>0</v>
      </c>
      <c r="L28" s="43" t="s">
        <v>57</v>
      </c>
    </row>
    <row r="29" spans="1:9" ht="13.5" customHeight="1">
      <c r="A29" s="4" t="s">
        <v>5</v>
      </c>
      <c r="B29" s="5" t="s">
        <v>40</v>
      </c>
      <c r="C29" s="29">
        <f>SUM(D29:I29)</f>
        <v>728</v>
      </c>
      <c r="D29" s="36">
        <f aca="true" t="shared" si="9" ref="D29:I29">D15+D16-D23+D26</f>
        <v>728</v>
      </c>
      <c r="E29" s="36">
        <f t="shared" si="9"/>
        <v>0</v>
      </c>
      <c r="F29" s="36">
        <f t="shared" si="9"/>
        <v>0</v>
      </c>
      <c r="G29" s="36">
        <f t="shared" si="9"/>
        <v>0</v>
      </c>
      <c r="H29" s="36">
        <f t="shared" si="9"/>
        <v>0</v>
      </c>
      <c r="I29" s="36">
        <f t="shared" si="9"/>
        <v>0</v>
      </c>
    </row>
    <row r="30" spans="1:9" ht="13.5" customHeight="1">
      <c r="A30" s="12" t="s">
        <v>6</v>
      </c>
      <c r="B30" s="5" t="s">
        <v>41</v>
      </c>
      <c r="C30" s="23">
        <f>IF(C28&lt;&gt;0,C29/C28,0)</f>
        <v>1.2133333333333334</v>
      </c>
      <c r="D30" s="20">
        <f>IF(Valeur_Global($D$28:D28,$D$4:D4)&lt;&gt;0,ROUND(Valeur_Global($D$29:D29,$D$4:D4)/Valeur_Global($D$28:D28,$D$4:D4),4),0)</f>
        <v>1.2133</v>
      </c>
      <c r="E30" s="20">
        <f>IF(Valeur_Global($D$28:E28,$D$4:E4)&lt;&gt;0,ROUND(Valeur_Global($D$29:E29,$D$4:E4)/Valeur_Global($D$28:E28,$D$4:E4),4),0)</f>
        <v>0</v>
      </c>
      <c r="F30" s="20">
        <f>IF(Valeur_Global($D$28:F28,$D$4:F4)&lt;&gt;0,ROUND(Valeur_Global($D$29:F29,$D$4:F4)/Valeur_Global($D$28:F28,$D$4:F4),4),0)</f>
        <v>0</v>
      </c>
      <c r="G30" s="20">
        <f>IF(Valeur_Global($D$28:G28,$D$4:G4)&lt;&gt;0,ROUND(Valeur_Global($D$29:G29,$D$4:G4)/Valeur_Global($D$28:G28,$D$4:G4),4),0)</f>
        <v>0</v>
      </c>
      <c r="H30" s="20">
        <f>IF(Valeur_Global($D$28:H28,$D$4:H4)&lt;&gt;0,ROUND(Valeur_Global($D$29:H29,$D$4:H4)/Valeur_Global($D$28:H28,$D$4:H4),4),0)</f>
        <v>0</v>
      </c>
      <c r="I30" s="20">
        <f>IF(Valeur_Global($D$28:I28,$D$4:I4)&lt;&gt;0,ROUND(Valeur_Global($D$29:I29,$D$4:I4)/Valeur_Global($D$28:I28,$D$4:I4),4),0)</f>
        <v>0</v>
      </c>
    </row>
    <row r="31" spans="1:12" ht="13.5" customHeight="1">
      <c r="A31" s="4" t="s">
        <v>7</v>
      </c>
      <c r="B31" s="5" t="s">
        <v>42</v>
      </c>
      <c r="C31" s="29">
        <f>SUM(D31:I31)</f>
        <v>0</v>
      </c>
      <c r="D31" s="36">
        <f aca="true" t="shared" si="10" ref="D31:I31">ROUNDDOWN(D30*D10,0)</f>
        <v>0</v>
      </c>
      <c r="E31" s="37">
        <f t="shared" si="10"/>
        <v>0</v>
      </c>
      <c r="F31" s="37">
        <f t="shared" si="10"/>
        <v>0</v>
      </c>
      <c r="G31" s="37">
        <f t="shared" si="10"/>
        <v>0</v>
      </c>
      <c r="H31" s="37">
        <f t="shared" si="10"/>
        <v>0</v>
      </c>
      <c r="I31" s="37">
        <f t="shared" si="10"/>
        <v>0</v>
      </c>
      <c r="L31" s="1" t="s">
        <v>54</v>
      </c>
    </row>
    <row r="32" spans="1:9" ht="13.5" customHeight="1">
      <c r="A32" s="4" t="s">
        <v>95</v>
      </c>
      <c r="B32" s="5"/>
      <c r="C32" s="29">
        <f>SUM(D32:I32)</f>
        <v>0</v>
      </c>
      <c r="D32" s="36">
        <f aca="true" t="shared" si="11" ref="D32:I32">ROUNDDOWN(D10*26/20,0)</f>
        <v>0</v>
      </c>
      <c r="E32" s="36">
        <f t="shared" si="11"/>
        <v>0</v>
      </c>
      <c r="F32" s="36">
        <f t="shared" si="11"/>
        <v>0</v>
      </c>
      <c r="G32" s="36">
        <f t="shared" si="11"/>
        <v>0</v>
      </c>
      <c r="H32" s="36">
        <f t="shared" si="11"/>
        <v>0</v>
      </c>
      <c r="I32" s="36">
        <f t="shared" si="11"/>
        <v>0</v>
      </c>
    </row>
    <row r="33" spans="1:9" ht="13.5" customHeight="1" thickBot="1">
      <c r="A33" s="4" t="s">
        <v>8</v>
      </c>
      <c r="B33" s="5" t="s">
        <v>43</v>
      </c>
      <c r="C33" s="25">
        <f>SUM(D33:I33)</f>
        <v>0</v>
      </c>
      <c r="D33" s="41">
        <f aca="true" t="shared" si="12" ref="D33:I33">CapTheo20(D10,$K$5)</f>
        <v>0</v>
      </c>
      <c r="E33" s="41">
        <f t="shared" si="12"/>
        <v>0</v>
      </c>
      <c r="F33" s="41">
        <f t="shared" si="12"/>
        <v>0</v>
      </c>
      <c r="G33" s="41">
        <f t="shared" si="12"/>
        <v>0</v>
      </c>
      <c r="H33" s="41">
        <f t="shared" si="12"/>
        <v>0</v>
      </c>
      <c r="I33" s="41">
        <f t="shared" si="12"/>
        <v>0</v>
      </c>
    </row>
    <row r="34" spans="1:9" ht="13.5" customHeight="1" thickBot="1">
      <c r="A34" s="15" t="s">
        <v>53</v>
      </c>
      <c r="B34" s="16" t="s">
        <v>44</v>
      </c>
      <c r="C34" s="42">
        <f>SUM(D34:I34)</f>
        <v>0</v>
      </c>
      <c r="D34" s="42">
        <f>IF((Valeur_Global($D$12:D12,$D$4:D4)+0.5*Valeur_Global($D$13:D13,$D$4:D4))&gt;50,CoutP1P2Min_6(D31,D33,$K$5),0)</f>
        <v>0</v>
      </c>
      <c r="E34" s="42">
        <f>IF((Valeur_Global($D$12:E12,$D$4:E4)+0.5*Valeur_Global($D$13:E13,$D$4:E4))&gt;50,CoutP1P2Min_6(E31,E33,$K$5),0)</f>
        <v>0</v>
      </c>
      <c r="F34" s="42">
        <f>IF((Valeur_Global($D$12:F12,$D$4:F4)+0.5*Valeur_Global($D$13:F13,$D$4:F4))&gt;50,CoutP1P2Min_6(F31,F33,$K$5),0)</f>
        <v>0</v>
      </c>
      <c r="G34" s="42">
        <f>IF((Valeur_Global($D$12:G12,$D$4:G4)+0.5*Valeur_Global($D$13:G13,$D$4:G4))&gt;50,CoutP1P2Min_6(G31,G33,$K$5),0)</f>
        <v>0</v>
      </c>
      <c r="H34" s="42">
        <f>IF((Valeur_Global($D$12:H12,$D$4:H4)+0.5*Valeur_Global($D$13:H13,$D$4:H4))&gt;50,CoutP1P2Min_6(H31,H33,$K$5),0)</f>
        <v>0</v>
      </c>
      <c r="I34" s="42">
        <f>IF((Valeur_Global($D$12:I12,$D$4:I4)+0.5*Valeur_Global($D$13:I13,$D$4:I4))&gt;50,CoutP1P2Min_6(I31,I33,$K$5),0)</f>
        <v>0</v>
      </c>
    </row>
    <row r="35" spans="1:9" ht="13.5" customHeight="1" thickBot="1">
      <c r="A35" s="15" t="s">
        <v>87</v>
      </c>
      <c r="B35" s="16" t="s">
        <v>44</v>
      </c>
      <c r="C35" s="42">
        <f>C34+C31</f>
        <v>0</v>
      </c>
      <c r="D35" s="42">
        <f aca="true" t="shared" si="13" ref="D35:I35">D34+D31</f>
        <v>0</v>
      </c>
      <c r="E35" s="42">
        <f t="shared" si="13"/>
        <v>0</v>
      </c>
      <c r="F35" s="42">
        <f t="shared" si="13"/>
        <v>0</v>
      </c>
      <c r="G35" s="42">
        <f t="shared" si="13"/>
        <v>0</v>
      </c>
      <c r="H35" s="42">
        <f t="shared" si="13"/>
        <v>0</v>
      </c>
      <c r="I35" s="42">
        <f t="shared" si="13"/>
        <v>0</v>
      </c>
    </row>
    <row r="36" spans="1:9" ht="13.5" customHeight="1" thickBot="1">
      <c r="A36" s="15" t="s">
        <v>88</v>
      </c>
      <c r="B36" s="16"/>
      <c r="C36" s="42">
        <f>MIN(C32,C35)</f>
        <v>0</v>
      </c>
      <c r="D36" s="42">
        <f aca="true" t="shared" si="14" ref="D36:I36">MIN(D32,D35)</f>
        <v>0</v>
      </c>
      <c r="E36" s="42">
        <f t="shared" si="14"/>
        <v>0</v>
      </c>
      <c r="F36" s="42">
        <f t="shared" si="14"/>
        <v>0</v>
      </c>
      <c r="G36" s="42">
        <f t="shared" si="14"/>
        <v>0</v>
      </c>
      <c r="H36" s="42">
        <f t="shared" si="14"/>
        <v>0</v>
      </c>
      <c r="I36" s="42">
        <f t="shared" si="14"/>
        <v>0</v>
      </c>
    </row>
    <row r="37" ht="13.5" customHeight="1">
      <c r="K37" s="59" t="s">
        <v>84</v>
      </c>
    </row>
    <row r="38" spans="2:3" ht="13.5" customHeight="1" thickBot="1">
      <c r="B38" s="6"/>
      <c r="C38" s="6"/>
    </row>
    <row r="39" spans="1:3" ht="17.25" customHeight="1">
      <c r="A39" s="64" t="s">
        <v>96</v>
      </c>
      <c r="B39" s="6"/>
      <c r="C39" s="6"/>
    </row>
    <row r="40" ht="17.25" customHeight="1">
      <c r="A40" s="65" t="s">
        <v>97</v>
      </c>
    </row>
    <row r="41" ht="17.25" customHeight="1" thickBot="1">
      <c r="A41" s="66" t="s">
        <v>98</v>
      </c>
    </row>
  </sheetData>
  <sheetProtection password="CC2A" sheet="1"/>
  <mergeCells count="1">
    <mergeCell ref="A1:K1"/>
  </mergeCells>
  <conditionalFormatting sqref="C26">
    <cfRule type="expression" priority="1" dxfId="0" stopIfTrue="1">
      <formula>$C$26&lt;&gt;$J$26</formula>
    </cfRule>
  </conditionalFormatting>
  <dataValidations count="3">
    <dataValidation type="list" allowBlank="1" showInputMessage="1" showErrorMessage="1" sqref="E4:I4">
      <formula1>$L$4:$L$5</formula1>
    </dataValidation>
    <dataValidation type="list" allowBlank="1" showInputMessage="1" showErrorMessage="1" sqref="D5:I5">
      <formula1>$L$9:$L$10</formula1>
    </dataValidation>
    <dataValidation type="list" allowBlank="1" showInputMessage="1" showErrorMessage="1" sqref="K5">
      <formula1>$L$29:$L$30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3"/>
  <headerFooter alignWithMargins="0">
    <oddHeader>&amp;C&amp;F</oddHeader>
    <oddFooter>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Infodidac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Verlaeken</dc:creator>
  <cp:keywords/>
  <dc:description/>
  <cp:lastModifiedBy>Vincent Thiry</cp:lastModifiedBy>
  <cp:lastPrinted>2009-08-26T11:28:05Z</cp:lastPrinted>
  <dcterms:created xsi:type="dcterms:W3CDTF">2005-06-16T19:29:31Z</dcterms:created>
  <dcterms:modified xsi:type="dcterms:W3CDTF">2019-06-13T12:01:02Z</dcterms:modified>
  <cp:category/>
  <cp:version/>
  <cp:contentType/>
  <cp:contentStatus/>
</cp:coreProperties>
</file>